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DieseArbeitsmappe" defaultThemeVersion="124226"/>
  <mc:AlternateContent xmlns:mc="http://schemas.openxmlformats.org/markup-compatibility/2006">
    <mc:Choice Requires="x15">
      <x15ac:absPath xmlns:x15ac="http://schemas.microsoft.com/office/spreadsheetml/2010/11/ac" url="https://spielmobileev-my.sharepoint.com/personal/nadine_wickert_spielmobile_de/Documents/Desktop/"/>
    </mc:Choice>
  </mc:AlternateContent>
  <xr:revisionPtr revIDLastSave="192" documentId="8_{CA97449A-1B06-43C2-8CE7-E923F82C7193}" xr6:coauthVersionLast="47" xr6:coauthVersionMax="47" xr10:uidLastSave="{6D45017D-B086-4349-A5DD-3F2DF6788230}"/>
  <workbookProtection workbookAlgorithmName="SHA-512" workbookHashValue="Jl+o3YlnNQKbAYo30b2YznZrKUTBddVaMZINYDyYJWJRrln2WGMtITYZCR0m0OytPSHcRg5wkl4TjbqxlgPkBA==" workbookSaltValue="pAMLfYUG/DmbUqSCX7dAPw==" workbookSpinCount="100000" lockStructure="1"/>
  <bookViews>
    <workbookView xWindow="-108" yWindow="-108" windowWidth="23256" windowHeight="12576" activeTab="2" xr2:uid="{00000000-000D-0000-FFFF-FFFF00000000}"/>
  </bookViews>
  <sheets>
    <sheet name="1 Erläuterungen zur Excel" sheetId="17" r:id="rId1"/>
    <sheet name="2 Fördermodelle und Kosten" sheetId="14" r:id="rId2"/>
    <sheet name="3 Projektabrechnung"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5" l="1"/>
  <c r="E19" i="15"/>
  <c r="B24" i="15"/>
  <c r="B21" i="15"/>
  <c r="C21" i="15" s="1"/>
  <c r="B20" i="15"/>
  <c r="B19" i="15"/>
  <c r="B18" i="15"/>
  <c r="B17" i="15"/>
  <c r="B15" i="15"/>
  <c r="B14" i="15"/>
  <c r="B12" i="15"/>
  <c r="B23" i="15" l="1"/>
  <c r="H27" i="14"/>
  <c r="H25" i="14"/>
  <c r="H26" i="14"/>
  <c r="H24" i="14"/>
  <c r="J27" i="14"/>
  <c r="J25" i="14"/>
  <c r="H22" i="14"/>
  <c r="H21" i="14"/>
  <c r="H19" i="14"/>
  <c r="H20" i="14"/>
  <c r="J21" i="14"/>
  <c r="J19" i="14"/>
  <c r="H18" i="14"/>
  <c r="J18" i="14"/>
  <c r="H28" i="14"/>
  <c r="J28" i="14"/>
  <c r="J26" i="14"/>
  <c r="J24" i="14"/>
  <c r="J22" i="14"/>
  <c r="J20" i="14"/>
  <c r="D12" i="15" l="1"/>
  <c r="C12" i="15"/>
  <c r="D11" i="15"/>
  <c r="E11" i="15" l="1"/>
  <c r="E12" i="15"/>
  <c r="D13" i="15"/>
  <c r="C13" i="15"/>
  <c r="C14" i="15"/>
  <c r="D14" i="15"/>
  <c r="E13" i="15" l="1"/>
  <c r="E14" i="15"/>
  <c r="D15" i="15"/>
  <c r="C15" i="15"/>
  <c r="E15" i="15" l="1"/>
  <c r="D17" i="15"/>
  <c r="C17" i="15"/>
  <c r="E17" i="15" l="1"/>
  <c r="D18" i="15"/>
  <c r="C18" i="15"/>
  <c r="D19" i="15"/>
  <c r="C19" i="15"/>
  <c r="D20" i="15"/>
  <c r="C20" i="15"/>
  <c r="D21" i="15"/>
  <c r="E21" i="15" s="1"/>
  <c r="E18" i="15" l="1"/>
  <c r="E20" i="15"/>
  <c r="B25" i="15" l="1"/>
</calcChain>
</file>

<file path=xl/sharedStrings.xml><?xml version="1.0" encoding="utf-8"?>
<sst xmlns="http://schemas.openxmlformats.org/spreadsheetml/2006/main" count="112" uniqueCount="83">
  <si>
    <t xml:space="preserve">Teilnehmende: </t>
  </si>
  <si>
    <t>Betreungsschlüssel:</t>
  </si>
  <si>
    <t>Sachkosten</t>
  </si>
  <si>
    <t>Gruppen à 15 Kinder</t>
  </si>
  <si>
    <t>Stundensatz</t>
  </si>
  <si>
    <t>1:15;  Mindest- Grundausstattung sind 2 Mitarbeitende</t>
  </si>
  <si>
    <t>1 qualifizierte Honorarkraft</t>
  </si>
  <si>
    <t>Ergänzende Honorarkraft</t>
  </si>
  <si>
    <t>Modelle</t>
  </si>
  <si>
    <t>Kinder</t>
  </si>
  <si>
    <t>31-45</t>
  </si>
  <si>
    <t>16-30</t>
  </si>
  <si>
    <t>Aktionsdauer:</t>
  </si>
  <si>
    <t>Kalkulations-Basis</t>
  </si>
  <si>
    <t xml:space="preserve">1 päd. Fachkraft </t>
  </si>
  <si>
    <t xml:space="preserve"> * Bastel- und Spielmaterialien für die Angebote, Verbrauchsmaterial, ergänzende Materialien</t>
  </si>
  <si>
    <t xml:space="preserve"> * ggf. zu ersetzende, defekte oder entwendete Materialien oder Spielgeräte</t>
  </si>
  <si>
    <t xml:space="preserve"> * Lebensmittel und Getränke</t>
  </si>
  <si>
    <t>Zur Aktionszeit zählen ausschließlich Zeiten der direkten Aktivität mit der Zielgruppe.</t>
  </si>
  <si>
    <t>Aktionszeit/ Vor- und Nacharbeiten</t>
  </si>
  <si>
    <t>Zu den Vor- und Nacharbeiten gehören Beladung und Entladung des Spielmobils, An- und Abfahrt, Auf- und Abbau,</t>
  </si>
  <si>
    <t xml:space="preserve">Einkauf, Vorbereitung von pädagogischen Aktivitäten, Reinigung, ggf. notwendige Reparaturen, etc. </t>
  </si>
  <si>
    <t>HT2 Mini halbtags</t>
  </si>
  <si>
    <t>GT2 Mini ganztags</t>
  </si>
  <si>
    <t>46+</t>
  </si>
  <si>
    <t xml:space="preserve">Anzahl päd. Fachkraft </t>
  </si>
  <si>
    <t>Anzahl qualifizierte Honorarkraft</t>
  </si>
  <si>
    <t>Anzahl Ergänzende Honorarkraft</t>
  </si>
  <si>
    <t>Gesamtkosten pro Aktion</t>
  </si>
  <si>
    <t>Der tatsächliche Einsatz des Personals und seiner Qualifikation muss bestätigt werden (Durchführungsprotokolle).</t>
  </si>
  <si>
    <t xml:space="preserve">Sachkosten bis max. </t>
  </si>
  <si>
    <t>Max. Summe  Personalkosten</t>
  </si>
  <si>
    <t xml:space="preserve">mindestens 3 Std. (halbtags) oder 6 Std. (ganztags) Einsatz + max. 2 Std. Vor- und Nacharbeiten </t>
  </si>
  <si>
    <t>Fördersumme:</t>
  </si>
  <si>
    <t>120,00 - 300 €</t>
  </si>
  <si>
    <t xml:space="preserve">nach Dauer und Kinderzahl </t>
  </si>
  <si>
    <t>Einsatz brutto in Stunden</t>
  </si>
  <si>
    <t>Einsatz netto in Stunden</t>
  </si>
  <si>
    <t>Personalqualifikation</t>
  </si>
  <si>
    <t>Abweichungen der erwarteten Kinderzahl (15er Gruppen) werden in der Abrechnung verrechnet, müssen im Schnitt jedoch mind. 16 Kinder ergeben.</t>
  </si>
  <si>
    <t>Sachkosten werden entsprechend der Aktionszeit und der Kinderanzahl anerkannt.</t>
  </si>
  <si>
    <t>Maximal 60.000€ jährlich pro Antragsteller*in</t>
  </si>
  <si>
    <t xml:space="preserve"> * geringwertige Wirtschaftsgüter bis zu 800 Euro (ohne Umsatzsteuer) </t>
  </si>
  <si>
    <t>Sachkosten sind u.a.:</t>
  </si>
  <si>
    <t>Grundlagen der Berechnung von Spielmobilaktionen im Projekt "Ankommen und spielend Freund*innen finden"</t>
  </si>
  <si>
    <t>Summen</t>
  </si>
  <si>
    <t>Ort</t>
  </si>
  <si>
    <r>
      <t xml:space="preserve"> * Fahrzeug- und Fahrtkosten, incl. Anfahrt- und Abfahrtskosten, ggf. kleine Reparaturen. Es werden </t>
    </r>
    <r>
      <rPr>
        <u/>
        <sz val="12"/>
        <rFont val="Lato"/>
        <family val="2"/>
      </rPr>
      <t>keine</t>
    </r>
    <r>
      <rPr>
        <sz val="12"/>
        <rFont val="Lato"/>
        <family val="2"/>
      </rPr>
      <t xml:space="preserve"> Infrastrukturkosten übernommen.</t>
    </r>
  </si>
  <si>
    <r>
      <rPr>
        <b/>
        <sz val="12"/>
        <rFont val="Lato"/>
        <family val="2"/>
      </rPr>
      <t>Pädagogische Fachkraft</t>
    </r>
    <r>
      <rPr>
        <sz val="12"/>
        <rFont val="Lato"/>
        <family val="2"/>
      </rPr>
      <t>: Sozialpädagog/in, Sozialarbeiter/in, Bachelor oder vergleichbar</t>
    </r>
  </si>
  <si>
    <r>
      <rPr>
        <b/>
        <sz val="12"/>
        <rFont val="Lato"/>
        <family val="2"/>
      </rPr>
      <t>Qualifizierte Honorarkraft</t>
    </r>
    <r>
      <rPr>
        <sz val="12"/>
        <rFont val="Lato"/>
        <family val="2"/>
      </rPr>
      <t xml:space="preserve">: spielpädagogische, medienpäd., interkulturelle, handwerkliche oder künstlerische (Zusatz-) Qualifikation </t>
    </r>
  </si>
  <si>
    <r>
      <rPr>
        <b/>
        <sz val="12"/>
        <rFont val="Lato"/>
        <family val="2"/>
      </rPr>
      <t>Ergänzende Honorarkraft</t>
    </r>
    <r>
      <rPr>
        <sz val="12"/>
        <rFont val="Lato"/>
        <family val="2"/>
      </rPr>
      <t>: praxisgeschulte freie Mitarbeitende, z.B. Studierende der Sozialpädagogik, u.a.</t>
    </r>
  </si>
  <si>
    <t>Honorarkosten</t>
  </si>
  <si>
    <t>Honorarkosten werden nach Anzahl vergütet, gestaffelt nach Qualifikation.</t>
  </si>
  <si>
    <t xml:space="preserve">Festangestellt Mitarbeiter*innen können nur abgerechnet werden, sofern eine Projektbedingte Einstellung oder Stundenaufstockung erfolgt. </t>
  </si>
  <si>
    <t xml:space="preserve">Honorar- und Sachmitteleinsatz sollen je nach Kinderanzahl dem Betreuungsschlüssel angepasst werden. Durch nicht vorhersehbare Fluktuation in den Unterkünften veursachter vorübergehender Mehreinsatz (3x in Folge) von Personal ist förderunschädlich. </t>
  </si>
  <si>
    <t>Anstelle der qualifizierten Honorarkräfte können auch ergänzende Honorarkräfte eingesetzt werden. Eine päda. Fachkraft muss bei jeder Aktion vor Ort sein.</t>
  </si>
  <si>
    <t>GT3a Standard ganztags mit ergänzenden Honorarkräften</t>
  </si>
  <si>
    <t>HT4a Maxi halbtags mit ergänzenden Honorarkräften</t>
  </si>
  <si>
    <t>HT3a Standard halbtags mit Ergänzenden Honorarkräften</t>
  </si>
  <si>
    <t>GT4a ganztags mit ergänzenden Honorarkräften</t>
  </si>
  <si>
    <t>HT4b Maxi halbtags inkl. qualifizierte Honorarkraft</t>
  </si>
  <si>
    <t>HT3b Standard halbtags inkl. qualifizierte Honorarkraft</t>
  </si>
  <si>
    <t>GT3b Standard ganztags inkl. qualifizierte Honorarkraft</t>
  </si>
  <si>
    <t>GT4b ganztags inkl. qualifizierte Honorarkraft</t>
  </si>
  <si>
    <t>Datum, Stempel und Unterschrift Träger</t>
  </si>
  <si>
    <t>Vorläufige Fördersumme</t>
  </si>
  <si>
    <t>Datum der Spielaktion</t>
  </si>
  <si>
    <t>Anzahl der teilnehmenden Kinder</t>
  </si>
  <si>
    <t>Gesamtanzahl der Kinder</t>
  </si>
  <si>
    <t>Gesamtanzahl der Einsätze</t>
  </si>
  <si>
    <t>Projektnummer</t>
  </si>
  <si>
    <t xml:space="preserve">Modell (Auswahl per Dropdown Menü) entsprechend der real eingesetzten Kräfte. Freilassen, sofern der Personaleinsatz vom Modell abweicht. </t>
  </si>
  <si>
    <t xml:space="preserve">In dieser Excel finden sich 3 Tabellenblätter. Aktuell befinden Sie sich in Tabellenblatt 1 mit den Erläuterungen zur Excel. Bitte speichern Sie die Excel lokal, bearbeiten Sie diese und schicken diese an ankommen@spielmobile.de ausgefüllt zu. Das Original von Tabellenblatt 3 Projektabrechnung schicken Sie bitte unterschrieben und gestempelt an die Geschäftsstelle von Spielmobile e.V. Projekt Ankommen. </t>
  </si>
  <si>
    <t xml:space="preserve">Tabellenblatt 2 zeigt eine Übersicht über die Fördermodelle, die geförderten Ausgaben, Honorar- und Sachkosteneinsätze und den Anforderungen für die Honorarkräfte auf. Diese Übersicht ist Ihnen bereits durch den Antrag bekannt. </t>
  </si>
  <si>
    <t>Erläuterungen Excel Nachweis Projekt "Ankommen und spielend Freund*innen finden"</t>
  </si>
  <si>
    <t>Name Organisation/Spielmobil</t>
  </si>
  <si>
    <t>Das durchführende Spielmobil ist verpflichtet, für sämtliche durch Spielmobile e.V. ausgezahlte 
Mittel durch entsprechende Belege (Einnahme- und Ausgabebelege) vorzuhalten.</t>
  </si>
  <si>
    <t>Einsätze</t>
  </si>
  <si>
    <t xml:space="preserve">Tabellenblatt "3 Projektabrechnung" Bitte tragen Sie hier Ihre Spielaktionen ein, die real durchgeführt wurden und nutzen Sie das Format der Modelle in Spalte H entsprechend des eingesetzten Personals. Die Excel im Tabellenblatt 3 Projektabrechnung rechnet die vorläufige Fördersumme automatisch aus. Ihre Angaben werden durch Durchführungsprotokolle bestätigt. Daraus leitet sich die Fördersumme ab. Sollte der Personaleinsatz von den Modellen abweichen, dann tragen Sie für die entsprechende Spielaktion nichts ein. Spielmobile e.V. prüft diese Fälle individuell. Tragen Sie das Datum, den Ort und die teilnehmenden Kinder der Spielaktion jedoch ein.   Sollten die Zeilen nicht ausreichen, dann speichern Sie die Excel bitte erneut und tragen die weiteren Aktionen in der neuen Excel ein und reichen schlussendlich beide Excel und Ausdrucke ein. </t>
  </si>
  <si>
    <t>Projektabrechnung "Ankommen und spielend Freund*innen finden"</t>
  </si>
  <si>
    <t xml:space="preserve">Die Tabellenblätter sind grundsätzlich geschützt. In Tabellenblatt 3 können die Bereiche bearbeitet werden, die für den Nachweis relevant sind. </t>
  </si>
  <si>
    <t>ccf</t>
  </si>
  <si>
    <t>cfc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</si>
</sst>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 &quot;€&quot;"/>
    <numFmt numFmtId="165" formatCode="#,##0.00\ &quot;€&quot;"/>
    <numFmt numFmtId="166" formatCode="_-* #,##0.00&quot; €&quot;_-;\-* #,##0.00&quot; €&quot;_-;_-* \-??&quot; €&quot;_-;_-@_-"/>
  </numFmts>
  <fonts count="11" x14ac:knownFonts="1">
    <font>
      <sz val="10"/>
      <name val="Arial"/>
    </font>
    <font>
      <b/>
      <sz val="11"/>
      <name val="Lato"/>
      <family val="2"/>
    </font>
    <font>
      <sz val="11"/>
      <name val="Lato"/>
      <family val="2"/>
    </font>
    <font>
      <sz val="12"/>
      <name val="Arial"/>
      <family val="2"/>
    </font>
    <font>
      <b/>
      <sz val="12"/>
      <name val="Lato"/>
      <family val="2"/>
    </font>
    <font>
      <sz val="12"/>
      <name val="Lato"/>
      <family val="2"/>
    </font>
    <font>
      <u/>
      <sz val="12"/>
      <name val="Lato"/>
      <family val="2"/>
    </font>
    <font>
      <b/>
      <u/>
      <sz val="12"/>
      <name val="Lato"/>
      <family val="2"/>
    </font>
    <font>
      <sz val="10"/>
      <name val="Arial"/>
      <family val="2"/>
    </font>
    <font>
      <sz val="6"/>
      <name val="Arial"/>
      <family val="2"/>
    </font>
    <font>
      <b/>
      <sz val="10"/>
      <name val="Arial"/>
      <family val="2"/>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right style="thin">
        <color auto="1"/>
      </right>
      <top/>
      <bottom style="thick">
        <color auto="1"/>
      </bottom>
      <diagonal/>
    </border>
    <border>
      <left/>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ck">
        <color auto="1"/>
      </bottom>
      <diagonal/>
    </border>
  </borders>
  <cellStyleXfs count="3">
    <xf numFmtId="0" fontId="0" fillId="0" borderId="0"/>
    <xf numFmtId="0" fontId="8" fillId="0" borderId="0"/>
    <xf numFmtId="166" fontId="8" fillId="0" borderId="0" applyFill="0" applyBorder="0" applyAlignment="0" applyProtection="0"/>
  </cellStyleXfs>
  <cellXfs count="83">
    <xf numFmtId="0" fontId="0" fillId="0" borderId="0" xfId="0"/>
    <xf numFmtId="49" fontId="0" fillId="0" borderId="0" xfId="0" applyNumberFormat="1"/>
    <xf numFmtId="0" fontId="0" fillId="0" borderId="1" xfId="0" applyBorder="1"/>
    <xf numFmtId="49" fontId="0" fillId="0" borderId="1" xfId="0" applyNumberFormat="1" applyBorder="1"/>
    <xf numFmtId="0" fontId="2" fillId="0" borderId="0" xfId="0" applyFont="1"/>
    <xf numFmtId="0" fontId="3" fillId="0" borderId="0" xfId="0" applyFont="1" applyAlignment="1">
      <alignment wrapText="1"/>
    </xf>
    <xf numFmtId="0" fontId="3" fillId="0" borderId="0" xfId="0" applyFont="1"/>
    <xf numFmtId="0" fontId="4" fillId="0" borderId="0" xfId="0" applyFont="1"/>
    <xf numFmtId="165" fontId="5" fillId="0" borderId="0" xfId="0" applyNumberFormat="1" applyFont="1"/>
    <xf numFmtId="0" fontId="5" fillId="0" borderId="0" xfId="0" applyFont="1"/>
    <xf numFmtId="49" fontId="5" fillId="0" borderId="0" xfId="0" applyNumberFormat="1" applyFont="1"/>
    <xf numFmtId="165" fontId="6" fillId="0" borderId="0" xfId="0" applyNumberFormat="1" applyFont="1"/>
    <xf numFmtId="165" fontId="5" fillId="0" borderId="0" xfId="0" applyNumberFormat="1" applyFont="1" applyAlignment="1">
      <alignment horizontal="right"/>
    </xf>
    <xf numFmtId="0" fontId="7" fillId="0" borderId="0" xfId="0" applyFont="1"/>
    <xf numFmtId="165" fontId="4" fillId="0" borderId="0" xfId="0" applyNumberFormat="1" applyFont="1" applyAlignment="1">
      <alignment horizontal="center" wrapText="1"/>
    </xf>
    <xf numFmtId="165" fontId="4" fillId="0" borderId="0" xfId="0" applyNumberFormat="1" applyFont="1" applyAlignment="1">
      <alignment horizont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center"/>
    </xf>
    <xf numFmtId="1" fontId="5" fillId="0" borderId="0" xfId="0" applyNumberFormat="1" applyFont="1" applyAlignment="1">
      <alignment horizontal="center"/>
    </xf>
    <xf numFmtId="164" fontId="5" fillId="0" borderId="0" xfId="0" applyNumberFormat="1" applyFont="1" applyAlignment="1">
      <alignment horizontal="center"/>
    </xf>
    <xf numFmtId="164" fontId="5" fillId="0" borderId="0" xfId="0" applyNumberFormat="1" applyFont="1"/>
    <xf numFmtId="0" fontId="5" fillId="0" borderId="0" xfId="0" applyFont="1" applyAlignment="1">
      <alignment horizontal="left"/>
    </xf>
    <xf numFmtId="165" fontId="5" fillId="0" borderId="0" xfId="0" applyNumberFormat="1" applyFont="1" applyAlignment="1">
      <alignment horizontal="left"/>
    </xf>
    <xf numFmtId="0" fontId="4" fillId="0" borderId="0" xfId="0" applyFont="1" applyAlignment="1">
      <alignment horizontal="left"/>
    </xf>
    <xf numFmtId="0" fontId="6" fillId="0" borderId="0" xfId="0" applyFont="1" applyAlignment="1">
      <alignment horizontal="left"/>
    </xf>
    <xf numFmtId="165" fontId="6" fillId="0" borderId="0" xfId="0" applyNumberFormat="1" applyFont="1" applyAlignment="1">
      <alignment horizontal="left"/>
    </xf>
    <xf numFmtId="0" fontId="5" fillId="0" borderId="0" xfId="0" applyFont="1" applyAlignment="1">
      <alignment horizontal="left" vertical="top" wrapText="1"/>
    </xf>
    <xf numFmtId="0" fontId="0" fillId="0" borderId="0" xfId="0" applyProtection="1">
      <protection hidden="1"/>
    </xf>
    <xf numFmtId="0" fontId="2" fillId="0" borderId="0" xfId="0" applyFont="1" applyProtection="1">
      <protection hidden="1"/>
    </xf>
    <xf numFmtId="0" fontId="8" fillId="0" borderId="0" xfId="1"/>
    <xf numFmtId="0" fontId="8" fillId="0" borderId="0" xfId="1" applyAlignment="1">
      <alignment horizontal="left"/>
    </xf>
    <xf numFmtId="0" fontId="9" fillId="0" borderId="0" xfId="1" applyFont="1"/>
    <xf numFmtId="2" fontId="0" fillId="0" borderId="0" xfId="0" applyNumberFormat="1"/>
    <xf numFmtId="2" fontId="8" fillId="0" borderId="0" xfId="1" applyNumberFormat="1"/>
    <xf numFmtId="2" fontId="8" fillId="0" borderId="0" xfId="1" applyNumberFormat="1" applyAlignment="1">
      <alignment horizontal="left"/>
    </xf>
    <xf numFmtId="0" fontId="8" fillId="0" borderId="1" xfId="1" applyBorder="1"/>
    <xf numFmtId="0" fontId="0" fillId="0" borderId="1" xfId="0" applyBorder="1" applyProtection="1">
      <protection hidden="1"/>
    </xf>
    <xf numFmtId="2" fontId="8" fillId="0" borderId="1" xfId="1" applyNumberFormat="1" applyBorder="1"/>
    <xf numFmtId="0" fontId="8" fillId="0" borderId="14" xfId="1" applyBorder="1"/>
    <xf numFmtId="0" fontId="0" fillId="0" borderId="14" xfId="0" applyBorder="1" applyProtection="1">
      <protection hidden="1"/>
    </xf>
    <xf numFmtId="0" fontId="10" fillId="0" borderId="1" xfId="1" applyFont="1" applyBorder="1"/>
    <xf numFmtId="44" fontId="0" fillId="0" borderId="1" xfId="0" applyNumberFormat="1" applyBorder="1" applyProtection="1">
      <protection hidden="1"/>
    </xf>
    <xf numFmtId="0" fontId="10" fillId="0" borderId="1" xfId="0" applyFont="1" applyBorder="1" applyProtection="1">
      <protection hidden="1"/>
    </xf>
    <xf numFmtId="0" fontId="5" fillId="0" borderId="0" xfId="0" applyFont="1" applyAlignment="1">
      <alignment horizontal="left" vertical="top"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8" fillId="0" borderId="4" xfId="1" applyBorder="1" applyAlignment="1">
      <alignment horizontal="center"/>
    </xf>
    <xf numFmtId="0" fontId="8" fillId="0" borderId="5" xfId="1" applyBorder="1" applyAlignment="1">
      <alignment horizontal="center"/>
    </xf>
    <xf numFmtId="0" fontId="8" fillId="0" borderId="6" xfId="1" applyBorder="1" applyAlignment="1">
      <alignment horizontal="center"/>
    </xf>
    <xf numFmtId="0" fontId="8" fillId="0" borderId="12" xfId="1" applyBorder="1" applyAlignment="1">
      <alignment horizontal="left" wrapText="1"/>
    </xf>
    <xf numFmtId="0" fontId="8" fillId="0" borderId="7" xfId="1" applyBorder="1" applyAlignment="1">
      <alignment horizontal="left"/>
    </xf>
    <xf numFmtId="0" fontId="8" fillId="0" borderId="8" xfId="1" applyBorder="1" applyAlignment="1">
      <alignment horizontal="left"/>
    </xf>
    <xf numFmtId="0" fontId="8" fillId="0" borderId="11" xfId="1" applyBorder="1" applyAlignment="1">
      <alignment horizontal="left"/>
    </xf>
    <xf numFmtId="0" fontId="8" fillId="0" borderId="9" xfId="1" applyBorder="1" applyAlignment="1">
      <alignment horizontal="left"/>
    </xf>
    <xf numFmtId="0" fontId="8" fillId="0" borderId="10" xfId="1" applyBorder="1" applyAlignment="1">
      <alignment horizontal="left"/>
    </xf>
    <xf numFmtId="44" fontId="10" fillId="0" borderId="4" xfId="1" applyNumberFormat="1" applyFont="1" applyBorder="1" applyAlignment="1">
      <alignment horizontal="left"/>
    </xf>
    <xf numFmtId="44" fontId="10" fillId="0" borderId="5" xfId="1" applyNumberFormat="1" applyFont="1" applyBorder="1" applyAlignment="1">
      <alignment horizontal="left"/>
    </xf>
    <xf numFmtId="44" fontId="10" fillId="0" borderId="6" xfId="1" applyNumberFormat="1" applyFont="1" applyBorder="1" applyAlignment="1">
      <alignment horizontal="left"/>
    </xf>
    <xf numFmtId="0" fontId="10" fillId="0" borderId="12" xfId="1" applyFont="1" applyBorder="1" applyAlignment="1">
      <alignment horizontal="left"/>
    </xf>
    <xf numFmtId="0" fontId="10" fillId="0" borderId="7" xfId="1" applyFont="1" applyBorder="1" applyAlignment="1">
      <alignment horizontal="left"/>
    </xf>
    <xf numFmtId="0" fontId="10" fillId="0" borderId="8" xfId="1" applyFont="1" applyBorder="1" applyAlignment="1">
      <alignment horizontal="left"/>
    </xf>
    <xf numFmtId="0" fontId="10" fillId="0" borderId="15" xfId="1" applyFont="1" applyBorder="1" applyAlignment="1">
      <alignment horizontal="left"/>
    </xf>
    <xf numFmtId="0" fontId="10" fillId="0" borderId="0" xfId="1" applyFont="1" applyAlignment="1">
      <alignment horizontal="left"/>
    </xf>
    <xf numFmtId="0" fontId="10" fillId="0" borderId="13" xfId="1" applyFont="1" applyBorder="1" applyAlignment="1">
      <alignment horizontal="left"/>
    </xf>
    <xf numFmtId="0" fontId="10" fillId="0" borderId="16" xfId="1" applyFont="1" applyBorder="1" applyAlignment="1">
      <alignment horizontal="left"/>
    </xf>
    <xf numFmtId="0" fontId="10" fillId="0" borderId="3" xfId="1" applyFont="1" applyBorder="1" applyAlignment="1">
      <alignment horizontal="left"/>
    </xf>
    <xf numFmtId="0" fontId="10" fillId="0" borderId="2" xfId="1" applyFont="1" applyBorder="1" applyAlignment="1">
      <alignment horizontal="left"/>
    </xf>
    <xf numFmtId="0" fontId="8" fillId="0" borderId="4" xfId="1" applyBorder="1" applyAlignment="1">
      <alignment horizontal="left"/>
    </xf>
    <xf numFmtId="0" fontId="8" fillId="0" borderId="5" xfId="1" applyBorder="1" applyAlignment="1">
      <alignment horizontal="left"/>
    </xf>
    <xf numFmtId="0" fontId="8" fillId="0" borderId="6" xfId="1" applyBorder="1" applyAlignment="1">
      <alignment horizontal="left"/>
    </xf>
    <xf numFmtId="0" fontId="1" fillId="0" borderId="1" xfId="0" applyFont="1" applyBorder="1" applyProtection="1"/>
    <xf numFmtId="0" fontId="8" fillId="0" borderId="4" xfId="1" applyBorder="1" applyAlignment="1" applyProtection="1">
      <alignment horizontal="center"/>
    </xf>
    <xf numFmtId="0" fontId="8" fillId="0" borderId="5" xfId="1" applyBorder="1" applyAlignment="1" applyProtection="1">
      <alignment horizontal="center"/>
    </xf>
    <xf numFmtId="0" fontId="8" fillId="0" borderId="6" xfId="1" applyBorder="1" applyAlignment="1" applyProtection="1">
      <alignment horizontal="center"/>
    </xf>
    <xf numFmtId="0" fontId="1" fillId="0" borderId="1" xfId="0" applyFont="1" applyBorder="1" applyAlignment="1" applyProtection="1">
      <alignment wrapText="1"/>
    </xf>
    <xf numFmtId="49" fontId="1" fillId="0" borderId="1" xfId="0" applyNumberFormat="1" applyFont="1" applyBorder="1" applyAlignment="1" applyProtection="1">
      <alignment wrapText="1"/>
    </xf>
    <xf numFmtId="2" fontId="1" fillId="0" borderId="1" xfId="0" applyNumberFormat="1" applyFont="1" applyBorder="1" applyAlignment="1" applyProtection="1">
      <alignment wrapText="1"/>
    </xf>
    <xf numFmtId="0" fontId="8" fillId="0" borderId="1" xfId="1" applyBorder="1" applyProtection="1">
      <protection locked="0"/>
    </xf>
    <xf numFmtId="0" fontId="8" fillId="0" borderId="1" xfId="0" applyFont="1" applyBorder="1"/>
    <xf numFmtId="44" fontId="8" fillId="0" borderId="1" xfId="1" applyNumberFormat="1" applyBorder="1" applyProtection="1"/>
  </cellXfs>
  <cellStyles count="3">
    <cellStyle name="Standard" xfId="0" builtinId="0"/>
    <cellStyle name="Standard 2" xfId="1" xr:uid="{1BE84F33-4796-4F81-B45B-137737AD25BA}"/>
    <cellStyle name="Währung 2" xfId="2" xr:uid="{DE9DBF2C-832A-4134-9DD2-13D9366A1DA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8608-D430-4A32-A9BF-182B42280EAA}">
  <sheetPr codeName="Tabelle1"/>
  <dimension ref="A1:A14"/>
  <sheetViews>
    <sheetView workbookViewId="0">
      <selection activeCell="A6" sqref="A6"/>
    </sheetView>
  </sheetViews>
  <sheetFormatPr baseColWidth="10" defaultColWidth="11.6640625" defaultRowHeight="13.2" x14ac:dyDescent="0.25"/>
  <cols>
    <col min="1" max="1" width="148.33203125" style="31" customWidth="1"/>
    <col min="2" max="2" width="11.6640625" style="31"/>
    <col min="3" max="3" width="11.33203125" style="31" customWidth="1"/>
    <col min="4" max="4" width="8.33203125" style="31" customWidth="1"/>
    <col min="5" max="5" width="8" style="31" customWidth="1"/>
    <col min="6" max="6" width="8.6640625" style="31" customWidth="1"/>
    <col min="7" max="7" width="9.109375" style="31" customWidth="1"/>
    <col min="8" max="8" width="8.6640625" style="31" customWidth="1"/>
    <col min="9" max="9" width="9.6640625" style="31" customWidth="1"/>
    <col min="10" max="10" width="7.33203125" style="31" customWidth="1"/>
    <col min="11" max="11" width="9.6640625" style="31" customWidth="1"/>
    <col min="12" max="12" width="7.6640625" style="31" customWidth="1"/>
    <col min="13" max="13" width="8" style="31" customWidth="1"/>
    <col min="14" max="14" width="10" style="31" customWidth="1"/>
    <col min="15" max="15" width="11.33203125" style="31" customWidth="1"/>
    <col min="16" max="16" width="13.88671875" style="31" customWidth="1"/>
    <col min="17" max="16384" width="11.6640625" style="31"/>
  </cols>
  <sheetData>
    <row r="1" spans="1:1" customFormat="1" ht="15.6" x14ac:dyDescent="0.3">
      <c r="A1" s="7" t="s">
        <v>74</v>
      </c>
    </row>
    <row r="2" spans="1:1" customFormat="1" x14ac:dyDescent="0.25"/>
    <row r="3" spans="1:1" customFormat="1" x14ac:dyDescent="0.25"/>
    <row r="4" spans="1:1" customFormat="1" x14ac:dyDescent="0.25"/>
    <row r="5" spans="1:1" customFormat="1" x14ac:dyDescent="0.25"/>
    <row r="6" spans="1:1" s="6" customFormat="1" ht="63" customHeight="1" x14ac:dyDescent="0.25">
      <c r="A6" s="5" t="s">
        <v>72</v>
      </c>
    </row>
    <row r="8" spans="1:1" s="6" customFormat="1" ht="63" customHeight="1" x14ac:dyDescent="0.25">
      <c r="A8" s="5" t="s">
        <v>80</v>
      </c>
    </row>
    <row r="10" spans="1:1" s="6" customFormat="1" ht="82.5" customHeight="1" x14ac:dyDescent="0.25">
      <c r="A10" s="5" t="s">
        <v>73</v>
      </c>
    </row>
    <row r="11" spans="1:1" s="6" customFormat="1" ht="15" x14ac:dyDescent="0.25"/>
    <row r="12" spans="1:1" s="6" customFormat="1" ht="99" customHeight="1" x14ac:dyDescent="0.25">
      <c r="A12" s="5" t="s">
        <v>78</v>
      </c>
    </row>
    <row r="13" spans="1:1" s="6" customFormat="1" ht="15" x14ac:dyDescent="0.25"/>
    <row r="14" spans="1:1" s="6" customFormat="1" ht="15" x14ac:dyDescent="0.25"/>
  </sheetData>
  <sheetProtection algorithmName="SHA-512" hashValue="MVs3Ar+wrGIT389Cv4zSUmb3db8WlfQy1svov0TytclC3AxSIi9UpwmbmDG0XY2aIV+a3g8PfdxMitDaXYFFeA==" saltValue="b92D1OGA/IGKCt5el/bWrA==" spinCount="100000" sheet="1" objects="1" scenarios="1"/>
  <dataValidations count="2">
    <dataValidation type="list" allowBlank="1" showErrorMessage="1" sqref="D1:E1" xr:uid="{679D0AEA-ECA2-4587-8796-5A1CA009581F}">
      <formula1>#REF!</formula1>
      <formula2>0</formula2>
    </dataValidation>
    <dataValidation type="list" operator="equal" allowBlank="1" showErrorMessage="1" sqref="C1" xr:uid="{24F7BC77-5DA5-4F80-8685-5959A0C1BDA6}">
      <formula1>#REF!</formula1>
      <formula2>0</formula2>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15B43-1F84-415F-BD3A-7CAA40FF4C88}">
  <sheetPr codeName="Tabelle2"/>
  <dimension ref="A1:M62"/>
  <sheetViews>
    <sheetView topLeftCell="A16" workbookViewId="0">
      <selection activeCell="A23" sqref="A23"/>
    </sheetView>
  </sheetViews>
  <sheetFormatPr baseColWidth="10" defaultColWidth="11.44140625" defaultRowHeight="15" x14ac:dyDescent="0.25"/>
  <cols>
    <col min="1" max="1" width="64.5546875" style="6" customWidth="1"/>
    <col min="2" max="2" width="12.44140625" style="6" customWidth="1"/>
    <col min="3" max="4" width="11.44140625" style="6"/>
    <col min="5" max="5" width="12.6640625" style="6" customWidth="1"/>
    <col min="6" max="6" width="17.6640625" style="6" customWidth="1"/>
    <col min="7" max="7" width="17.44140625" style="6" customWidth="1"/>
    <col min="8" max="8" width="19.44140625" style="6" customWidth="1"/>
    <col min="9" max="9" width="15.33203125" style="6" customWidth="1"/>
    <col min="10" max="10" width="17.6640625" style="6" customWidth="1"/>
    <col min="11" max="16384" width="11.44140625" style="6"/>
  </cols>
  <sheetData>
    <row r="1" spans="1:13" s="9" customFormat="1" ht="15.6" x14ac:dyDescent="0.3">
      <c r="A1" s="7" t="s">
        <v>44</v>
      </c>
      <c r="B1" s="8"/>
      <c r="D1" s="8"/>
    </row>
    <row r="2" spans="1:13" s="9" customFormat="1" ht="15.6" x14ac:dyDescent="0.3">
      <c r="A2" s="7"/>
      <c r="B2" s="8"/>
      <c r="D2" s="8"/>
    </row>
    <row r="3" spans="1:13" s="9" customFormat="1" ht="15.6" x14ac:dyDescent="0.3">
      <c r="A3" s="7"/>
      <c r="B3" s="8"/>
      <c r="D3" s="8"/>
      <c r="F3" s="7"/>
      <c r="G3" s="7"/>
    </row>
    <row r="4" spans="1:13" s="9" customFormat="1" x14ac:dyDescent="0.25">
      <c r="A4" s="9" t="s">
        <v>12</v>
      </c>
      <c r="B4" s="8" t="s">
        <v>32</v>
      </c>
      <c r="D4" s="8"/>
    </row>
    <row r="5" spans="1:13" s="9" customFormat="1" x14ac:dyDescent="0.25">
      <c r="A5" s="9" t="s">
        <v>0</v>
      </c>
      <c r="B5" s="8" t="s">
        <v>3</v>
      </c>
      <c r="D5" s="8"/>
    </row>
    <row r="6" spans="1:13" s="9" customFormat="1" x14ac:dyDescent="0.25">
      <c r="A6" s="9" t="s">
        <v>1</v>
      </c>
      <c r="B6" s="10" t="s">
        <v>5</v>
      </c>
      <c r="D6" s="8"/>
    </row>
    <row r="7" spans="1:13" s="9" customFormat="1" x14ac:dyDescent="0.25">
      <c r="A7" s="9" t="s">
        <v>33</v>
      </c>
      <c r="B7" s="10" t="s">
        <v>41</v>
      </c>
      <c r="D7" s="8"/>
    </row>
    <row r="8" spans="1:13" s="9" customFormat="1" x14ac:dyDescent="0.25">
      <c r="B8" s="8"/>
      <c r="D8" s="8"/>
    </row>
    <row r="9" spans="1:13" s="9" customFormat="1" x14ac:dyDescent="0.25">
      <c r="A9" s="11" t="s">
        <v>13</v>
      </c>
      <c r="C9" s="8" t="s">
        <v>4</v>
      </c>
      <c r="E9" s="8"/>
    </row>
    <row r="10" spans="1:13" s="9" customFormat="1" x14ac:dyDescent="0.25">
      <c r="A10" s="9" t="s">
        <v>14</v>
      </c>
      <c r="C10" s="8">
        <v>35</v>
      </c>
      <c r="E10" s="8"/>
    </row>
    <row r="11" spans="1:13" s="9" customFormat="1" x14ac:dyDescent="0.25">
      <c r="A11" s="9" t="s">
        <v>6</v>
      </c>
      <c r="C11" s="8">
        <v>20</v>
      </c>
      <c r="E11" s="8"/>
    </row>
    <row r="12" spans="1:13" s="9" customFormat="1" x14ac:dyDescent="0.25">
      <c r="A12" s="9" t="s">
        <v>7</v>
      </c>
      <c r="C12" s="8">
        <v>15</v>
      </c>
      <c r="E12" s="8"/>
    </row>
    <row r="13" spans="1:13" s="9" customFormat="1" x14ac:dyDescent="0.25">
      <c r="A13" s="9" t="s">
        <v>2</v>
      </c>
      <c r="C13" s="12" t="s">
        <v>34</v>
      </c>
      <c r="D13" s="9" t="s">
        <v>35</v>
      </c>
      <c r="E13" s="8"/>
    </row>
    <row r="14" spans="1:13" s="9" customFormat="1" x14ac:dyDescent="0.25">
      <c r="C14" s="8"/>
      <c r="E14" s="8"/>
    </row>
    <row r="15" spans="1:13" s="9" customFormat="1" x14ac:dyDescent="0.25">
      <c r="B15" s="8"/>
      <c r="D15" s="8"/>
    </row>
    <row r="16" spans="1:13" s="9" customFormat="1" ht="62.4" customHeight="1" x14ac:dyDescent="0.3">
      <c r="A16" s="13" t="s">
        <v>8</v>
      </c>
      <c r="B16" s="14" t="s">
        <v>36</v>
      </c>
      <c r="C16" s="14" t="s">
        <v>37</v>
      </c>
      <c r="D16" s="15" t="s">
        <v>9</v>
      </c>
      <c r="E16" s="16" t="s">
        <v>25</v>
      </c>
      <c r="F16" s="16" t="s">
        <v>26</v>
      </c>
      <c r="G16" s="16" t="s">
        <v>27</v>
      </c>
      <c r="H16" s="17" t="s">
        <v>31</v>
      </c>
      <c r="I16" s="18" t="s">
        <v>30</v>
      </c>
      <c r="J16" s="17" t="s">
        <v>28</v>
      </c>
      <c r="K16" s="7"/>
      <c r="L16" s="7"/>
      <c r="M16" s="7"/>
    </row>
    <row r="17" spans="1:13" s="9" customFormat="1" ht="15.6" x14ac:dyDescent="0.3">
      <c r="B17" s="15"/>
      <c r="C17" s="19"/>
      <c r="D17" s="15"/>
      <c r="E17" s="19"/>
      <c r="F17" s="19"/>
      <c r="G17" s="19"/>
      <c r="H17" s="7"/>
      <c r="I17" s="19"/>
      <c r="J17" s="7"/>
      <c r="K17" s="7"/>
      <c r="L17" s="7"/>
      <c r="M17" s="7"/>
    </row>
    <row r="18" spans="1:13" s="9" customFormat="1" x14ac:dyDescent="0.25">
      <c r="A18" s="9" t="s">
        <v>22</v>
      </c>
      <c r="B18" s="20">
        <v>5</v>
      </c>
      <c r="C18" s="20">
        <v>3</v>
      </c>
      <c r="D18" s="20" t="s">
        <v>11</v>
      </c>
      <c r="E18" s="20">
        <v>1</v>
      </c>
      <c r="F18" s="20"/>
      <c r="G18" s="20">
        <v>1</v>
      </c>
      <c r="H18" s="21">
        <f>SUM(B18*E18*C10+B18*C12*G18)</f>
        <v>250</v>
      </c>
      <c r="I18" s="21">
        <v>120</v>
      </c>
      <c r="J18" s="22">
        <f>SUM(H18+I18)</f>
        <v>370</v>
      </c>
    </row>
    <row r="19" spans="1:13" s="9" customFormat="1" x14ac:dyDescent="0.25">
      <c r="A19" s="9" t="s">
        <v>58</v>
      </c>
      <c r="B19" s="20">
        <v>5</v>
      </c>
      <c r="C19" s="20">
        <v>3</v>
      </c>
      <c r="D19" s="20" t="s">
        <v>10</v>
      </c>
      <c r="E19" s="20">
        <v>1</v>
      </c>
      <c r="F19" s="20"/>
      <c r="G19" s="20">
        <v>2</v>
      </c>
      <c r="H19" s="21">
        <f>SUM(B19*G19*C12)+B19*C10*E19</f>
        <v>325</v>
      </c>
      <c r="I19" s="21">
        <v>150</v>
      </c>
      <c r="J19" s="22">
        <f>SUM(H19+I19)</f>
        <v>475</v>
      </c>
    </row>
    <row r="20" spans="1:13" s="9" customFormat="1" x14ac:dyDescent="0.25">
      <c r="A20" s="9" t="s">
        <v>61</v>
      </c>
      <c r="B20" s="20">
        <v>5</v>
      </c>
      <c r="C20" s="20">
        <v>3</v>
      </c>
      <c r="D20" s="20" t="s">
        <v>10</v>
      </c>
      <c r="E20" s="20">
        <v>1</v>
      </c>
      <c r="F20" s="20">
        <v>1</v>
      </c>
      <c r="G20" s="20">
        <v>1</v>
      </c>
      <c r="H20" s="21">
        <f>SUM(B20*E20*C10+B20*C12*G20+B20*C11*F20)</f>
        <v>350</v>
      </c>
      <c r="I20" s="21">
        <v>150</v>
      </c>
      <c r="J20" s="22">
        <f>SUM(H20+I20)</f>
        <v>500</v>
      </c>
    </row>
    <row r="21" spans="1:13" s="9" customFormat="1" x14ac:dyDescent="0.25">
      <c r="A21" s="9" t="s">
        <v>57</v>
      </c>
      <c r="B21" s="20">
        <v>5</v>
      </c>
      <c r="C21" s="20">
        <v>3</v>
      </c>
      <c r="D21" s="20" t="s">
        <v>24</v>
      </c>
      <c r="E21" s="20">
        <v>1</v>
      </c>
      <c r="F21" s="20"/>
      <c r="G21" s="20">
        <v>3</v>
      </c>
      <c r="H21" s="21">
        <f>SUM(B21*G21*C12)+B21*C10*E21</f>
        <v>400</v>
      </c>
      <c r="I21" s="21">
        <v>180</v>
      </c>
      <c r="J21" s="22">
        <f>SUM(H21+I21)</f>
        <v>580</v>
      </c>
    </row>
    <row r="22" spans="1:13" s="9" customFormat="1" x14ac:dyDescent="0.25">
      <c r="A22" s="9" t="s">
        <v>60</v>
      </c>
      <c r="B22" s="20">
        <v>5</v>
      </c>
      <c r="C22" s="20">
        <v>3</v>
      </c>
      <c r="D22" s="20" t="s">
        <v>24</v>
      </c>
      <c r="E22" s="20">
        <v>1</v>
      </c>
      <c r="F22" s="20">
        <v>1</v>
      </c>
      <c r="G22" s="20">
        <v>2</v>
      </c>
      <c r="H22" s="21">
        <f>SUM(B22*E22*C10+B22*C12*G22+B22*C11*F22)</f>
        <v>425</v>
      </c>
      <c r="I22" s="21">
        <v>180</v>
      </c>
      <c r="J22" s="22">
        <f>SUM(H22+I22)</f>
        <v>605</v>
      </c>
    </row>
    <row r="23" spans="1:13" s="9" customFormat="1" x14ac:dyDescent="0.25">
      <c r="B23" s="20"/>
      <c r="C23" s="20"/>
      <c r="D23" s="20"/>
      <c r="E23" s="20"/>
      <c r="F23" s="20"/>
      <c r="G23" s="20"/>
      <c r="H23" s="21"/>
      <c r="I23" s="21"/>
      <c r="J23" s="22"/>
    </row>
    <row r="24" spans="1:13" s="9" customFormat="1" x14ac:dyDescent="0.25">
      <c r="A24" s="9" t="s">
        <v>23</v>
      </c>
      <c r="B24" s="20">
        <v>8</v>
      </c>
      <c r="C24" s="20">
        <v>6</v>
      </c>
      <c r="D24" s="20" t="s">
        <v>11</v>
      </c>
      <c r="E24" s="20">
        <v>1</v>
      </c>
      <c r="F24" s="20"/>
      <c r="G24" s="20">
        <v>1</v>
      </c>
      <c r="H24" s="21">
        <f>SUM(B24*E24*C10+B24*C12*G24)</f>
        <v>400</v>
      </c>
      <c r="I24" s="21">
        <v>200</v>
      </c>
      <c r="J24" s="22">
        <f>SUM(H24+I24)</f>
        <v>600</v>
      </c>
    </row>
    <row r="25" spans="1:13" s="9" customFormat="1" x14ac:dyDescent="0.25">
      <c r="A25" s="9" t="s">
        <v>56</v>
      </c>
      <c r="B25" s="20">
        <v>8</v>
      </c>
      <c r="C25" s="20">
        <v>6</v>
      </c>
      <c r="D25" s="20" t="s">
        <v>10</v>
      </c>
      <c r="E25" s="20">
        <v>1</v>
      </c>
      <c r="F25" s="20"/>
      <c r="G25" s="20">
        <v>2</v>
      </c>
      <c r="H25" s="21">
        <f>SUM(B25*E25*C10+B25*C12*G25+B25*C11*F25)</f>
        <v>520</v>
      </c>
      <c r="I25" s="21">
        <v>250</v>
      </c>
      <c r="J25" s="22">
        <f>SUM(H25+I25)</f>
        <v>770</v>
      </c>
    </row>
    <row r="26" spans="1:13" s="9" customFormat="1" x14ac:dyDescent="0.25">
      <c r="A26" s="9" t="s">
        <v>62</v>
      </c>
      <c r="B26" s="20">
        <v>8</v>
      </c>
      <c r="C26" s="20">
        <v>6</v>
      </c>
      <c r="D26" s="20" t="s">
        <v>10</v>
      </c>
      <c r="E26" s="20">
        <v>1</v>
      </c>
      <c r="F26" s="20">
        <v>1</v>
      </c>
      <c r="G26" s="20">
        <v>1</v>
      </c>
      <c r="H26" s="21">
        <f>SUM(B26*E26*C10+B26*C12*G26+B26*C11*F26)</f>
        <v>560</v>
      </c>
      <c r="I26" s="21">
        <v>250</v>
      </c>
      <c r="J26" s="22">
        <f>SUM(H26+I26)</f>
        <v>810</v>
      </c>
    </row>
    <row r="27" spans="1:13" s="9" customFormat="1" x14ac:dyDescent="0.25">
      <c r="A27" s="9" t="s">
        <v>59</v>
      </c>
      <c r="B27" s="20">
        <v>8</v>
      </c>
      <c r="C27" s="20">
        <v>6</v>
      </c>
      <c r="D27" s="20" t="s">
        <v>24</v>
      </c>
      <c r="E27" s="20">
        <v>1</v>
      </c>
      <c r="F27" s="20"/>
      <c r="G27" s="20">
        <v>3</v>
      </c>
      <c r="H27" s="21">
        <f>SUM(B27*E27*C10+B27*C12*G27+B27*C11*F27)</f>
        <v>640</v>
      </c>
      <c r="I27" s="21">
        <v>300</v>
      </c>
      <c r="J27" s="22">
        <f>SUM(H27+I27)</f>
        <v>940</v>
      </c>
    </row>
    <row r="28" spans="1:13" s="9" customFormat="1" x14ac:dyDescent="0.25">
      <c r="A28" s="9" t="s">
        <v>63</v>
      </c>
      <c r="B28" s="20">
        <v>8</v>
      </c>
      <c r="C28" s="20">
        <v>6</v>
      </c>
      <c r="D28" s="20" t="s">
        <v>24</v>
      </c>
      <c r="E28" s="20">
        <v>1</v>
      </c>
      <c r="F28" s="20">
        <v>1</v>
      </c>
      <c r="G28" s="20">
        <v>2</v>
      </c>
      <c r="H28" s="21">
        <f>SUM(B28*E28*C10+B28*C12*G28+B28*C11*F28)</f>
        <v>680</v>
      </c>
      <c r="I28" s="21">
        <v>300</v>
      </c>
      <c r="J28" s="22">
        <f>SUM(H28+I28)</f>
        <v>980</v>
      </c>
    </row>
    <row r="29" spans="1:13" s="9" customFormat="1" x14ac:dyDescent="0.25">
      <c r="B29" s="20"/>
      <c r="C29" s="20"/>
      <c r="D29" s="20"/>
      <c r="E29" s="20"/>
      <c r="F29" s="20"/>
      <c r="G29" s="20"/>
      <c r="H29" s="21"/>
      <c r="I29" s="21"/>
      <c r="J29" s="22"/>
    </row>
    <row r="30" spans="1:13" s="9" customFormat="1" x14ac:dyDescent="0.25">
      <c r="B30" s="20"/>
      <c r="C30" s="20"/>
      <c r="D30" s="20"/>
      <c r="E30" s="20"/>
      <c r="F30" s="20"/>
      <c r="G30" s="20"/>
      <c r="H30" s="21"/>
      <c r="I30" s="21"/>
      <c r="J30" s="22"/>
    </row>
    <row r="31" spans="1:13" s="23" customFormat="1" x14ac:dyDescent="0.25">
      <c r="C31" s="24"/>
      <c r="E31" s="24"/>
    </row>
    <row r="32" spans="1:13" s="23" customFormat="1" ht="15.6" x14ac:dyDescent="0.3">
      <c r="A32" s="25" t="s">
        <v>19</v>
      </c>
      <c r="C32" s="24"/>
      <c r="E32" s="24"/>
    </row>
    <row r="33" spans="1:7" s="23" customFormat="1" x14ac:dyDescent="0.25">
      <c r="A33" s="23" t="s">
        <v>18</v>
      </c>
      <c r="C33" s="24"/>
      <c r="E33" s="24"/>
    </row>
    <row r="34" spans="1:7" s="23" customFormat="1" x14ac:dyDescent="0.25">
      <c r="A34" s="23" t="s">
        <v>20</v>
      </c>
      <c r="C34" s="24"/>
      <c r="E34" s="24"/>
    </row>
    <row r="35" spans="1:7" s="23" customFormat="1" x14ac:dyDescent="0.25">
      <c r="A35" s="23" t="s">
        <v>21</v>
      </c>
      <c r="C35" s="24"/>
      <c r="E35" s="24"/>
    </row>
    <row r="36" spans="1:7" s="23" customFormat="1" x14ac:dyDescent="0.25">
      <c r="C36" s="24"/>
      <c r="E36" s="24"/>
    </row>
    <row r="37" spans="1:7" s="23" customFormat="1" ht="15.6" x14ac:dyDescent="0.3">
      <c r="A37" s="25" t="s">
        <v>51</v>
      </c>
      <c r="C37" s="24"/>
      <c r="E37" s="24"/>
    </row>
    <row r="38" spans="1:7" s="23" customFormat="1" x14ac:dyDescent="0.25">
      <c r="A38" s="23" t="s">
        <v>52</v>
      </c>
      <c r="C38" s="24"/>
      <c r="E38" s="24"/>
    </row>
    <row r="39" spans="1:7" s="23" customFormat="1" x14ac:dyDescent="0.25">
      <c r="A39" s="23" t="s">
        <v>29</v>
      </c>
      <c r="C39" s="24"/>
      <c r="E39" s="24"/>
    </row>
    <row r="40" spans="1:7" s="23" customFormat="1" x14ac:dyDescent="0.25">
      <c r="A40" s="23" t="s">
        <v>55</v>
      </c>
      <c r="C40" s="24"/>
      <c r="E40" s="24"/>
    </row>
    <row r="41" spans="1:7" s="23" customFormat="1" ht="18.600000000000001" x14ac:dyDescent="0.45">
      <c r="A41" s="23" t="s">
        <v>39</v>
      </c>
      <c r="C41" s="24"/>
      <c r="E41" s="24"/>
    </row>
    <row r="42" spans="1:7" s="23" customFormat="1" ht="18.600000000000001" x14ac:dyDescent="0.45">
      <c r="A42" s="23" t="s">
        <v>53</v>
      </c>
      <c r="C42" s="24"/>
      <c r="E42" s="24"/>
    </row>
    <row r="43" spans="1:7" s="23" customFormat="1" ht="39" customHeight="1" x14ac:dyDescent="0.45">
      <c r="A43" s="45" t="s">
        <v>54</v>
      </c>
      <c r="B43" s="45"/>
      <c r="C43" s="45"/>
      <c r="D43" s="45"/>
      <c r="E43" s="45"/>
      <c r="F43" s="45"/>
      <c r="G43" s="45"/>
    </row>
    <row r="44" spans="1:7" s="23" customFormat="1" ht="21" customHeight="1" x14ac:dyDescent="0.45">
      <c r="A44" s="28"/>
      <c r="B44" s="28"/>
      <c r="C44" s="28"/>
      <c r="D44" s="28"/>
      <c r="E44" s="28"/>
      <c r="F44" s="28"/>
      <c r="G44" s="28"/>
    </row>
    <row r="45" spans="1:7" s="23" customFormat="1" ht="39" customHeight="1" x14ac:dyDescent="0.45">
      <c r="A45" s="28"/>
      <c r="B45" s="28"/>
      <c r="C45" s="28"/>
      <c r="D45" s="28"/>
      <c r="E45" s="28"/>
      <c r="F45" s="28"/>
      <c r="G45" s="28"/>
    </row>
    <row r="46" spans="1:7" s="23" customFormat="1" ht="18.600000000000001" x14ac:dyDescent="0.45">
      <c r="A46" s="25" t="s">
        <v>2</v>
      </c>
      <c r="C46" s="24"/>
      <c r="E46" s="24"/>
    </row>
    <row r="47" spans="1:7" s="23" customFormat="1" ht="18.600000000000001" x14ac:dyDescent="0.45">
      <c r="A47" s="23" t="s">
        <v>40</v>
      </c>
      <c r="C47" s="24"/>
      <c r="E47" s="24"/>
    </row>
    <row r="50" spans="1:4" s="23" customFormat="1" ht="18.600000000000001" x14ac:dyDescent="0.45">
      <c r="A50" s="26" t="s">
        <v>43</v>
      </c>
      <c r="B50" s="27"/>
      <c r="D50" s="24"/>
    </row>
    <row r="51" spans="1:4" s="23" customFormat="1" ht="18.600000000000001" x14ac:dyDescent="0.45">
      <c r="A51" s="23" t="s">
        <v>47</v>
      </c>
      <c r="B51" s="24"/>
      <c r="D51" s="24"/>
    </row>
    <row r="52" spans="1:4" s="23" customFormat="1" ht="18.600000000000001" x14ac:dyDescent="0.45">
      <c r="A52" s="23" t="s">
        <v>15</v>
      </c>
      <c r="B52" s="24"/>
      <c r="D52" s="24"/>
    </row>
    <row r="53" spans="1:4" s="23" customFormat="1" ht="18.600000000000001" x14ac:dyDescent="0.45">
      <c r="A53" s="23" t="s">
        <v>42</v>
      </c>
      <c r="B53" s="24"/>
      <c r="D53" s="24"/>
    </row>
    <row r="54" spans="1:4" s="23" customFormat="1" ht="18.600000000000001" x14ac:dyDescent="0.45">
      <c r="A54" s="23" t="s">
        <v>16</v>
      </c>
      <c r="B54" s="24"/>
      <c r="D54" s="24"/>
    </row>
    <row r="55" spans="1:4" s="23" customFormat="1" ht="18.600000000000001" x14ac:dyDescent="0.45">
      <c r="A55" s="23" t="s">
        <v>17</v>
      </c>
      <c r="B55" s="24"/>
      <c r="D55" s="24"/>
    </row>
    <row r="56" spans="1:4" s="23" customFormat="1" ht="18.600000000000001" x14ac:dyDescent="0.45">
      <c r="B56" s="24"/>
      <c r="D56" s="24"/>
    </row>
    <row r="57" spans="1:4" s="23" customFormat="1" ht="18.600000000000001" x14ac:dyDescent="0.45">
      <c r="B57" s="24"/>
      <c r="D57" s="24"/>
    </row>
    <row r="58" spans="1:4" s="23" customFormat="1" ht="18.600000000000001" x14ac:dyDescent="0.45">
      <c r="B58" s="24"/>
      <c r="D58" s="24"/>
    </row>
    <row r="59" spans="1:4" s="23" customFormat="1" ht="18.600000000000001" x14ac:dyDescent="0.45">
      <c r="A59" s="25" t="s">
        <v>38</v>
      </c>
      <c r="B59" s="24"/>
      <c r="D59" s="24"/>
    </row>
    <row r="60" spans="1:4" s="23" customFormat="1" ht="18.600000000000001" x14ac:dyDescent="0.45">
      <c r="A60" s="23" t="s">
        <v>48</v>
      </c>
      <c r="B60" s="24"/>
      <c r="D60" s="24"/>
    </row>
    <row r="61" spans="1:4" s="23" customFormat="1" ht="18.600000000000001" x14ac:dyDescent="0.45">
      <c r="A61" s="23" t="s">
        <v>49</v>
      </c>
      <c r="B61" s="24"/>
      <c r="D61" s="24"/>
    </row>
    <row r="62" spans="1:4" s="23" customFormat="1" ht="18.600000000000001" x14ac:dyDescent="0.45">
      <c r="A62" s="23" t="s">
        <v>50</v>
      </c>
      <c r="B62" s="24"/>
      <c r="D62" s="24"/>
    </row>
  </sheetData>
  <sheetProtection algorithmName="SHA-512" hashValue="Z6oI7v6hGz327wXb231VbGJuWGl8UfwEwdS4mQnvAuND7Aa6SctjbyuPlNE+VyHGm6nEGrJccOUuJPhS7XxkLQ==" saltValue="OL9CCMPuliU0nUQkQFNCNA==" spinCount="100000" sheet="1" objects="1" scenarios="1"/>
  <mergeCells count="1">
    <mergeCell ref="A43:G43"/>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A82BE-6C17-4FDE-B9FE-C7AFF3B26477}">
  <sheetPr codeName="Tabelle3">
    <pageSetUpPr fitToPage="1"/>
  </sheetPr>
  <dimension ref="A1:O37"/>
  <sheetViews>
    <sheetView tabSelected="1" topLeftCell="A6" zoomScale="89" workbookViewId="0">
      <selection activeCell="C14" sqref="C14"/>
    </sheetView>
  </sheetViews>
  <sheetFormatPr baseColWidth="10" defaultRowHeight="13.2" x14ac:dyDescent="0.25"/>
  <cols>
    <col min="1" max="1" width="36.44140625" style="29" customWidth="1"/>
    <col min="2" max="2" width="11.44140625" style="29"/>
    <col min="3" max="3" width="17.44140625" style="29" customWidth="1"/>
    <col min="4" max="5" width="18" style="29" customWidth="1"/>
    <col min="6" max="6" width="22.33203125" customWidth="1"/>
    <col min="7" max="7" width="17.6640625" customWidth="1"/>
    <col min="8" max="8" width="33.44140625" style="1" customWidth="1"/>
    <col min="9" max="9" width="18.109375" style="34" customWidth="1"/>
    <col min="10" max="10" width="11.44140625" style="29" customWidth="1"/>
    <col min="11" max="12" width="11.44140625" style="29"/>
    <col min="13" max="13" width="11.44140625" style="29" hidden="1" customWidth="1"/>
    <col min="14" max="15" width="11.44140625" style="29"/>
  </cols>
  <sheetData>
    <row r="1" spans="1:15" ht="29.25" customHeight="1" x14ac:dyDescent="0.25">
      <c r="A1" s="46" t="s">
        <v>79</v>
      </c>
      <c r="B1" s="47"/>
      <c r="C1" s="47"/>
      <c r="D1" s="47"/>
      <c r="E1" s="47"/>
      <c r="F1" s="47"/>
      <c r="G1" s="47"/>
      <c r="H1" s="47"/>
      <c r="I1" s="48"/>
    </row>
    <row r="2" spans="1:15" s="4" customFormat="1" ht="92.25" customHeight="1" x14ac:dyDescent="0.4">
      <c r="A2" s="73" t="s">
        <v>75</v>
      </c>
      <c r="B2" s="74"/>
      <c r="C2" s="75"/>
      <c r="D2" s="75"/>
      <c r="E2" s="76"/>
      <c r="F2" s="77" t="s">
        <v>66</v>
      </c>
      <c r="G2" s="73" t="s">
        <v>46</v>
      </c>
      <c r="H2" s="78" t="s">
        <v>71</v>
      </c>
      <c r="I2" s="79" t="s">
        <v>67</v>
      </c>
      <c r="J2" s="30"/>
      <c r="M2" s="30"/>
      <c r="N2" s="30"/>
      <c r="O2" s="30"/>
    </row>
    <row r="3" spans="1:15" x14ac:dyDescent="0.25">
      <c r="A3" s="42" t="s">
        <v>70</v>
      </c>
      <c r="B3" s="49"/>
      <c r="C3" s="50"/>
      <c r="D3" s="50"/>
      <c r="E3" s="51"/>
      <c r="F3" s="81" t="s">
        <v>81</v>
      </c>
      <c r="G3" s="81" t="s">
        <v>82</v>
      </c>
      <c r="H3" s="3"/>
      <c r="I3" s="39"/>
      <c r="J3" s="31"/>
      <c r="M3" s="29" t="s">
        <v>22</v>
      </c>
    </row>
    <row r="4" spans="1:15" x14ac:dyDescent="0.25">
      <c r="A4" s="61" t="s">
        <v>64</v>
      </c>
      <c r="B4" s="62"/>
      <c r="C4" s="62"/>
      <c r="D4" s="62"/>
      <c r="E4" s="63"/>
      <c r="F4" s="2"/>
      <c r="G4" s="2"/>
      <c r="H4" s="3"/>
      <c r="I4" s="39"/>
      <c r="J4" s="31"/>
      <c r="M4" s="29" t="s">
        <v>58</v>
      </c>
    </row>
    <row r="5" spans="1:15" x14ac:dyDescent="0.25">
      <c r="A5" s="64"/>
      <c r="B5" s="65"/>
      <c r="C5" s="65"/>
      <c r="D5" s="65"/>
      <c r="E5" s="66"/>
      <c r="F5" s="2"/>
      <c r="G5" s="2"/>
      <c r="H5" s="3"/>
      <c r="I5" s="39"/>
      <c r="J5" s="31"/>
      <c r="M5" s="29" t="s">
        <v>61</v>
      </c>
    </row>
    <row r="6" spans="1:15" x14ac:dyDescent="0.25">
      <c r="A6" s="64"/>
      <c r="B6" s="65"/>
      <c r="C6" s="65"/>
      <c r="D6" s="65"/>
      <c r="E6" s="66"/>
      <c r="F6" s="2"/>
      <c r="G6" s="2"/>
      <c r="H6" s="3"/>
      <c r="I6" s="39"/>
      <c r="J6" s="31"/>
      <c r="M6" s="29" t="s">
        <v>57</v>
      </c>
    </row>
    <row r="7" spans="1:15" ht="13.8" thickBot="1" x14ac:dyDescent="0.3">
      <c r="A7" s="67"/>
      <c r="B7" s="68"/>
      <c r="C7" s="68"/>
      <c r="D7" s="68"/>
      <c r="E7" s="69"/>
      <c r="F7" s="2"/>
      <c r="G7" s="2"/>
      <c r="H7" s="3"/>
      <c r="I7" s="39"/>
      <c r="J7" s="31"/>
      <c r="M7" s="29" t="s">
        <v>60</v>
      </c>
    </row>
    <row r="8" spans="1:15" ht="13.8" thickTop="1" x14ac:dyDescent="0.25">
      <c r="A8" s="40"/>
      <c r="B8" s="40"/>
      <c r="C8" s="40"/>
      <c r="D8" s="40"/>
      <c r="E8" s="41"/>
      <c r="F8" s="2"/>
      <c r="G8" s="2"/>
      <c r="H8" s="3"/>
      <c r="I8" s="39"/>
      <c r="J8" s="31"/>
    </row>
    <row r="9" spans="1:15" x14ac:dyDescent="0.25">
      <c r="A9" s="37"/>
      <c r="B9" s="37"/>
      <c r="C9" s="37"/>
      <c r="D9" s="37"/>
      <c r="E9" s="38"/>
      <c r="F9" s="2"/>
      <c r="G9" s="2"/>
      <c r="H9" s="3"/>
      <c r="I9" s="39"/>
      <c r="J9" s="31"/>
      <c r="M9" s="29" t="s">
        <v>56</v>
      </c>
    </row>
    <row r="10" spans="1:15" x14ac:dyDescent="0.25">
      <c r="A10" s="37"/>
      <c r="B10" s="42" t="s">
        <v>77</v>
      </c>
      <c r="C10" s="42" t="s">
        <v>51</v>
      </c>
      <c r="D10" s="42" t="s">
        <v>2</v>
      </c>
      <c r="E10" s="44" t="s">
        <v>45</v>
      </c>
      <c r="F10" s="2"/>
      <c r="G10" s="2"/>
      <c r="H10" s="3"/>
      <c r="I10" s="39"/>
      <c r="J10" s="31"/>
      <c r="M10" s="29" t="s">
        <v>62</v>
      </c>
    </row>
    <row r="11" spans="1:15" x14ac:dyDescent="0.25">
      <c r="A11" s="37" t="s">
        <v>22</v>
      </c>
      <c r="B11" s="80">
        <v>1</v>
      </c>
      <c r="C11" s="82">
        <f>SUM(B11*250)</f>
        <v>250</v>
      </c>
      <c r="D11" s="82">
        <f>SUM(B11*120)</f>
        <v>120</v>
      </c>
      <c r="E11" s="43">
        <f>SUM(C11:D11)</f>
        <v>370</v>
      </c>
      <c r="F11" s="2"/>
      <c r="G11" s="2"/>
      <c r="H11" s="3"/>
      <c r="I11" s="39"/>
      <c r="J11" s="31"/>
      <c r="M11" s="29" t="s">
        <v>59</v>
      </c>
    </row>
    <row r="12" spans="1:15" x14ac:dyDescent="0.25">
      <c r="A12" s="37" t="s">
        <v>58</v>
      </c>
      <c r="B12" s="80">
        <f>COUNTIF('3 Projektabrechnung'!H3:H29,"HT3a Standard halbtags mit Ergänzenden Honorarkräften")</f>
        <v>0</v>
      </c>
      <c r="C12" s="82">
        <f>SUM(B12*325)</f>
        <v>0</v>
      </c>
      <c r="D12" s="82">
        <f>SUM(B12*150)</f>
        <v>0</v>
      </c>
      <c r="E12" s="43">
        <f>SUM(C12:D12)</f>
        <v>0</v>
      </c>
      <c r="F12" s="2"/>
      <c r="G12" s="2"/>
      <c r="H12" s="3"/>
      <c r="I12" s="39"/>
      <c r="J12" s="31"/>
      <c r="M12" s="29" t="s">
        <v>63</v>
      </c>
    </row>
    <row r="13" spans="1:15" x14ac:dyDescent="0.25">
      <c r="A13" s="37" t="s">
        <v>61</v>
      </c>
      <c r="B13" s="80">
        <v>1</v>
      </c>
      <c r="C13" s="82">
        <f>SUM(B13*350)</f>
        <v>350</v>
      </c>
      <c r="D13" s="82">
        <f t="shared" ref="D13" si="0">SUM(B13*150)</f>
        <v>150</v>
      </c>
      <c r="E13" s="43">
        <f>SUM(C13:D13)</f>
        <v>500</v>
      </c>
      <c r="F13" s="2"/>
      <c r="G13" s="2"/>
      <c r="H13" s="3"/>
      <c r="I13" s="39"/>
      <c r="J13" s="31"/>
    </row>
    <row r="14" spans="1:15" x14ac:dyDescent="0.25">
      <c r="A14" s="37" t="s">
        <v>57</v>
      </c>
      <c r="B14" s="80">
        <f>COUNTIF('3 Projektabrechnung'!H3:H29,"HT4a Maxi halbtags mit ergänzenden Honorarkräften")</f>
        <v>0</v>
      </c>
      <c r="C14" s="82">
        <f>SUM(B14*400)</f>
        <v>0</v>
      </c>
      <c r="D14" s="82">
        <f>SUM(B14*180)</f>
        <v>0</v>
      </c>
      <c r="E14" s="43">
        <f>SUM(C14:D14)</f>
        <v>0</v>
      </c>
      <c r="F14" s="2"/>
      <c r="G14" s="2"/>
      <c r="H14" s="3"/>
      <c r="I14" s="39"/>
      <c r="J14" s="31"/>
    </row>
    <row r="15" spans="1:15" x14ac:dyDescent="0.25">
      <c r="A15" s="37" t="s">
        <v>60</v>
      </c>
      <c r="B15" s="80">
        <f>COUNTIF('3 Projektabrechnung'!H3:H29,"HT4b Maxi halbtags inkl. qualifizierte Honorarkraft")</f>
        <v>0</v>
      </c>
      <c r="C15" s="82">
        <f>SUM(B15*425)</f>
        <v>0</v>
      </c>
      <c r="D15" s="82">
        <f>SUM(B15*180)</f>
        <v>0</v>
      </c>
      <c r="E15" s="43">
        <f>SUM(C15:D15)</f>
        <v>0</v>
      </c>
      <c r="F15" s="2"/>
      <c r="G15" s="2"/>
      <c r="H15" s="3"/>
      <c r="I15" s="39"/>
      <c r="J15" s="31"/>
    </row>
    <row r="16" spans="1:15" x14ac:dyDescent="0.25">
      <c r="A16" s="37"/>
      <c r="B16" s="80"/>
      <c r="C16" s="82"/>
      <c r="D16" s="82"/>
      <c r="E16" s="43"/>
      <c r="F16" s="2"/>
      <c r="G16" s="2"/>
      <c r="H16" s="3"/>
      <c r="I16" s="39"/>
      <c r="J16" s="31"/>
    </row>
    <row r="17" spans="1:10" x14ac:dyDescent="0.25">
      <c r="A17" s="37" t="s">
        <v>23</v>
      </c>
      <c r="B17" s="80">
        <f>COUNTIF('3 Projektabrechnung'!H3:H29,"GT2 Mini ganztags")</f>
        <v>0</v>
      </c>
      <c r="C17" s="82">
        <f>SUM(B17*400)</f>
        <v>0</v>
      </c>
      <c r="D17" s="82">
        <f>SUM(B17*200)</f>
        <v>0</v>
      </c>
      <c r="E17" s="43">
        <f>SUM(C17:D17)</f>
        <v>0</v>
      </c>
      <c r="F17" s="2"/>
      <c r="G17" s="2"/>
      <c r="H17" s="3"/>
      <c r="I17" s="39"/>
      <c r="J17" s="31"/>
    </row>
    <row r="18" spans="1:10" x14ac:dyDescent="0.25">
      <c r="A18" s="37" t="s">
        <v>56</v>
      </c>
      <c r="B18" s="80">
        <f>COUNTIF('3 Projektabrechnung'!H3:H29,"GT3a Standard ganztags mit ergänzenden Honorarkräften")</f>
        <v>0</v>
      </c>
      <c r="C18" s="82">
        <f>SUM(B18*520)</f>
        <v>0</v>
      </c>
      <c r="D18" s="82">
        <f>SUM(B18*250)</f>
        <v>0</v>
      </c>
      <c r="E18" s="43">
        <f>SUM(C18:D18)</f>
        <v>0</v>
      </c>
      <c r="F18" s="2"/>
      <c r="G18" s="2"/>
      <c r="H18" s="3"/>
      <c r="I18" s="39"/>
      <c r="J18" s="31"/>
    </row>
    <row r="19" spans="1:10" x14ac:dyDescent="0.25">
      <c r="A19" s="37" t="s">
        <v>62</v>
      </c>
      <c r="B19" s="80">
        <f>COUNTIF('3 Projektabrechnung'!H3:H29,"GT3b Standard ganztags inkl. qualifizierte Honorarkraft")</f>
        <v>0</v>
      </c>
      <c r="C19" s="82">
        <f>SUM(B19*560)</f>
        <v>0</v>
      </c>
      <c r="D19" s="82">
        <f>SUM(B19*250)</f>
        <v>0</v>
      </c>
      <c r="E19" s="43">
        <f t="shared" ref="E19" si="1">SUM(C19:D19)</f>
        <v>0</v>
      </c>
      <c r="F19" s="2"/>
      <c r="G19" s="2"/>
      <c r="H19" s="3"/>
      <c r="I19" s="39"/>
      <c r="J19" s="31"/>
    </row>
    <row r="20" spans="1:10" x14ac:dyDescent="0.25">
      <c r="A20" s="37" t="s">
        <v>59</v>
      </c>
      <c r="B20" s="80">
        <f>COUNTIF('3 Projektabrechnung'!H3:H29,"GT4a ganztags mit ergänzenden Honorarkräften")</f>
        <v>0</v>
      </c>
      <c r="C20" s="82">
        <f>SUM(B20*640)</f>
        <v>0</v>
      </c>
      <c r="D20" s="82">
        <f>SUM(B20*300)</f>
        <v>0</v>
      </c>
      <c r="E20" s="43">
        <f>SUM(C20:D20)</f>
        <v>0</v>
      </c>
      <c r="F20" s="2"/>
      <c r="G20" s="2"/>
      <c r="H20" s="3"/>
      <c r="I20" s="39"/>
      <c r="J20" s="31"/>
    </row>
    <row r="21" spans="1:10" x14ac:dyDescent="0.25">
      <c r="A21" s="37" t="s">
        <v>63</v>
      </c>
      <c r="B21" s="80">
        <f>COUNTIF('3 Projektabrechnung'!H3:H29,"GT4b ganztags inkl. qualifizierte Honorarkraft")</f>
        <v>0</v>
      </c>
      <c r="C21" s="82">
        <f>SUM(B21*680)</f>
        <v>0</v>
      </c>
      <c r="D21" s="82">
        <f>SUM(B21*300)</f>
        <v>0</v>
      </c>
      <c r="E21" s="43">
        <f>SUM(C21:D21)</f>
        <v>0</v>
      </c>
      <c r="F21" s="2"/>
      <c r="G21" s="2"/>
      <c r="H21" s="3"/>
      <c r="I21" s="39"/>
      <c r="J21" s="31"/>
    </row>
    <row r="22" spans="1:10" x14ac:dyDescent="0.25">
      <c r="A22" s="37"/>
      <c r="B22" s="37"/>
      <c r="C22" s="37"/>
      <c r="D22" s="37"/>
      <c r="E22" s="38"/>
      <c r="F22" s="2"/>
      <c r="G22" s="2"/>
      <c r="H22" s="3"/>
      <c r="I22" s="39"/>
      <c r="J22" s="31"/>
    </row>
    <row r="23" spans="1:10" x14ac:dyDescent="0.25">
      <c r="A23" s="42" t="s">
        <v>69</v>
      </c>
      <c r="B23" s="70">
        <f>SUM(B11:B21)</f>
        <v>2</v>
      </c>
      <c r="C23" s="71"/>
      <c r="D23" s="71"/>
      <c r="E23" s="72"/>
      <c r="F23" s="2"/>
      <c r="G23" s="2"/>
      <c r="H23" s="3"/>
      <c r="I23" s="39"/>
      <c r="J23" s="31"/>
    </row>
    <row r="24" spans="1:10" x14ac:dyDescent="0.25">
      <c r="A24" s="42" t="s">
        <v>68</v>
      </c>
      <c r="B24" s="70">
        <f>SUM(I3:I29)</f>
        <v>0</v>
      </c>
      <c r="C24" s="71"/>
      <c r="D24" s="71"/>
      <c r="E24" s="72"/>
      <c r="F24" s="2"/>
      <c r="G24" s="2"/>
      <c r="H24" s="3"/>
      <c r="I24" s="39"/>
      <c r="J24" s="31"/>
    </row>
    <row r="25" spans="1:10" x14ac:dyDescent="0.25">
      <c r="A25" s="42" t="s">
        <v>65</v>
      </c>
      <c r="B25" s="58">
        <f>SUM(E11:E23)</f>
        <v>870</v>
      </c>
      <c r="C25" s="59"/>
      <c r="D25" s="59"/>
      <c r="E25" s="60"/>
      <c r="F25" s="2"/>
      <c r="G25" s="2"/>
      <c r="H25" s="3"/>
      <c r="I25" s="39"/>
      <c r="J25" s="31"/>
    </row>
    <row r="26" spans="1:10" x14ac:dyDescent="0.25">
      <c r="A26" s="37"/>
      <c r="B26" s="37"/>
      <c r="C26" s="37"/>
      <c r="D26" s="37"/>
      <c r="E26" s="38"/>
      <c r="F26" s="2"/>
      <c r="G26" s="2"/>
      <c r="H26" s="3"/>
      <c r="I26" s="39"/>
      <c r="J26" s="31"/>
    </row>
    <row r="27" spans="1:10" x14ac:dyDescent="0.25">
      <c r="A27" s="37"/>
      <c r="B27" s="37"/>
      <c r="C27" s="37"/>
      <c r="D27" s="37"/>
      <c r="E27" s="38"/>
      <c r="F27" s="2"/>
      <c r="G27" s="2"/>
      <c r="H27" s="3"/>
      <c r="I27" s="39"/>
      <c r="J27" s="31"/>
    </row>
    <row r="28" spans="1:10" x14ac:dyDescent="0.25">
      <c r="A28" s="52" t="s">
        <v>76</v>
      </c>
      <c r="B28" s="53"/>
      <c r="C28" s="53"/>
      <c r="D28" s="53"/>
      <c r="E28" s="54"/>
      <c r="F28" s="2"/>
      <c r="G28" s="2"/>
      <c r="H28" s="3"/>
      <c r="I28" s="39"/>
      <c r="J28" s="31"/>
    </row>
    <row r="29" spans="1:10" x14ac:dyDescent="0.25">
      <c r="A29" s="55"/>
      <c r="B29" s="56"/>
      <c r="C29" s="56"/>
      <c r="D29" s="56"/>
      <c r="E29" s="57"/>
      <c r="F29" s="2"/>
      <c r="G29" s="2"/>
      <c r="H29" s="3"/>
      <c r="I29" s="39"/>
      <c r="J29" s="31"/>
    </row>
    <row r="34" spans="1:10" x14ac:dyDescent="0.25">
      <c r="A34" s="31"/>
      <c r="B34" s="31"/>
      <c r="C34" s="31"/>
      <c r="D34" s="31"/>
      <c r="I34" s="35"/>
      <c r="J34" s="31"/>
    </row>
    <row r="35" spans="1:10" x14ac:dyDescent="0.25">
      <c r="A35" s="32"/>
      <c r="B35" s="32"/>
      <c r="C35" s="32"/>
      <c r="D35" s="31"/>
      <c r="I35" s="36"/>
      <c r="J35" s="32"/>
    </row>
    <row r="36" spans="1:10" x14ac:dyDescent="0.25">
      <c r="A36" s="31"/>
      <c r="B36" s="31"/>
      <c r="C36" s="31"/>
      <c r="D36" s="31"/>
      <c r="I36" s="35"/>
      <c r="J36" s="31"/>
    </row>
    <row r="37" spans="1:10" x14ac:dyDescent="0.25">
      <c r="A37" s="33"/>
      <c r="B37" s="31"/>
      <c r="C37" s="31"/>
      <c r="D37" s="31"/>
      <c r="I37" s="35"/>
      <c r="J37" s="31"/>
    </row>
  </sheetData>
  <sheetProtection algorithmName="SHA-512" hashValue="BkK7uXfhlCWG0KVtZJ6C3EBr0oKvSkWNC30QcqGc3iveVfxqv5Hf3J+fzSOMTY7nEVnU9X2HG8T5g1+76bbhqg==" saltValue="BMqY/qzw1i0TtPJ3z4VDcA==" spinCount="100000" sheet="1" objects="1" scenarios="1"/>
  <protectedRanges>
    <protectedRange algorithmName="SHA-512" hashValue="gWYahO00hzL+FJW+0bez1sUrsw6RA2SCzYNE9H8fMmmHY4gagszJYpoJgeXnokgzD8GhSE7ZaW4w3JXn9fvDrg==" saltValue="lCyAUV5xNk/XuaNI5is+8g==" spinCount="100000" sqref="F3:I29" name="Bereich1"/>
  </protectedRanges>
  <mergeCells count="8">
    <mergeCell ref="A1:I1"/>
    <mergeCell ref="B3:E3"/>
    <mergeCell ref="B2:E2"/>
    <mergeCell ref="A28:E29"/>
    <mergeCell ref="B25:E25"/>
    <mergeCell ref="A4:E7"/>
    <mergeCell ref="B23:E23"/>
    <mergeCell ref="B24:E24"/>
  </mergeCells>
  <dataValidations count="1">
    <dataValidation type="list" allowBlank="1" showInputMessage="1" showErrorMessage="1" sqref="H3:H29" xr:uid="{BBA04249-7E8E-4906-8508-6A704D884B55}">
      <formula1>$M$3:$M$12</formula1>
    </dataValidation>
  </dataValidations>
  <pageMargins left="0.7" right="0.7" top="0.78740157499999996" bottom="0.78740157499999996" header="0.3" footer="0.3"/>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de80754-fe0c-4a36-9f5b-bc9f850b92e5" xsi:nil="true"/>
    <lcf76f155ced4ddcb4097134ff3c332f xmlns="8e48ad0b-7074-40f3-8cc8-a548fbe45df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D09762721088F459CAF224876BC5C59" ma:contentTypeVersion="16" ma:contentTypeDescription="Ein neues Dokument erstellen." ma:contentTypeScope="" ma:versionID="0df28077f47b02bcab82d8cb00de31e3">
  <xsd:schema xmlns:xsd="http://www.w3.org/2001/XMLSchema" xmlns:xs="http://www.w3.org/2001/XMLSchema" xmlns:p="http://schemas.microsoft.com/office/2006/metadata/properties" xmlns:ns2="8e48ad0b-7074-40f3-8cc8-a548fbe45dfe" xmlns:ns3="8de80754-fe0c-4a36-9f5b-bc9f850b92e5" targetNamespace="http://schemas.microsoft.com/office/2006/metadata/properties" ma:root="true" ma:fieldsID="31e1af6c0f42de060bdf197d260f73b2" ns2:_="" ns3:_="">
    <xsd:import namespace="8e48ad0b-7074-40f3-8cc8-a548fbe45dfe"/>
    <xsd:import namespace="8de80754-fe0c-4a36-9f5b-bc9f850b92e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48ad0b-7074-40f3-8cc8-a548fbe45df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a9edd2fc-4977-4263-87d4-dbdf5b6600f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e80754-fe0c-4a36-9f5b-bc9f850b92e5" elementFormDefault="qualified">
    <xsd:import namespace="http://schemas.microsoft.com/office/2006/documentManagement/types"/>
    <xsd:import namespace="http://schemas.microsoft.com/office/infopath/2007/PartnerControls"/>
    <xsd:element name="SharedWithUsers" ma:index="13"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cd682bc1-b183-4b4d-89bc-1d2fb976c191}" ma:internalName="TaxCatchAll" ma:showField="CatchAllData" ma:web="8de80754-fe0c-4a36-9f5b-bc9f850b92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6666E6-C725-4A39-8860-88F221C989BF}">
  <ds:schemaRefs>
    <ds:schemaRef ds:uri="http://purl.org/dc/terms/"/>
    <ds:schemaRef ds:uri="http://purl.org/dc/elements/1.1/"/>
    <ds:schemaRef ds:uri="http://schemas.microsoft.com/office/infopath/2007/PartnerControls"/>
    <ds:schemaRef ds:uri="http://www.w3.org/XML/1998/namespace"/>
    <ds:schemaRef ds:uri="http://purl.org/dc/dcmitype/"/>
    <ds:schemaRef ds:uri="2540d95c-ed56-40d1-89b9-924b59cf039e"/>
    <ds:schemaRef ds:uri="http://schemas.microsoft.com/office/2006/documentManagement/types"/>
    <ds:schemaRef ds:uri="http://schemas.openxmlformats.org/package/2006/metadata/core-properties"/>
    <ds:schemaRef ds:uri="a58cb2bd-56ca-48f5-8cf8-068ded03f2d2"/>
    <ds:schemaRef ds:uri="http://schemas.microsoft.com/office/2006/metadata/properties"/>
  </ds:schemaRefs>
</ds:datastoreItem>
</file>

<file path=customXml/itemProps2.xml><?xml version="1.0" encoding="utf-8"?>
<ds:datastoreItem xmlns:ds="http://schemas.openxmlformats.org/officeDocument/2006/customXml" ds:itemID="{27AC6BC1-A15B-4AD1-907D-62E4F31594A5}"/>
</file>

<file path=customXml/itemProps3.xml><?xml version="1.0" encoding="utf-8"?>
<ds:datastoreItem xmlns:ds="http://schemas.openxmlformats.org/officeDocument/2006/customXml" ds:itemID="{7FBEED03-56CD-4177-8A24-EEA27ADDE9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1 Erläuterungen zur Excel</vt:lpstr>
      <vt:lpstr>2 Fördermodelle und Kosten</vt:lpstr>
      <vt:lpstr>3 Projektabrechnung</vt:lpstr>
    </vt:vector>
  </TitlesOfParts>
  <Company>PT-DLR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Schlösser</dc:creator>
  <cp:lastModifiedBy>Nadine Wickert</cp:lastModifiedBy>
  <cp:lastPrinted>2022-12-06T10:13:15Z</cp:lastPrinted>
  <dcterms:created xsi:type="dcterms:W3CDTF">2004-05-18T10:30:50Z</dcterms:created>
  <dcterms:modified xsi:type="dcterms:W3CDTF">2022-12-14T15:30:55Z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0x010100EE15C5E1D982EE478C9108970054F178</vt:lpwstr>
  </property>
  <property fmtid="{D5CDD505-2E9C-101B-9397-08002B2CF9AE}" pid="3" name="AuthorIds_UIVersion_1536">
    <vt:lpwstr>6</vt:lpwstr>
  </property>
</Properties>
</file>